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a5248fd54dc81db/Documents/CPC/Chadlington Parish Council/Agendas ^0 Minutes/2023 Meeting Agendas and Minutes/Agendas/08 - September/Meeting papers/"/>
    </mc:Choice>
  </mc:AlternateContent>
  <xr:revisionPtr revIDLastSave="408" documentId="8_{B0DA79E6-5082-4352-BB0F-8700D7D2CD5D}" xr6:coauthVersionLast="47" xr6:coauthVersionMax="47" xr10:uidLastSave="{4B5AA8DC-EC32-4D0B-8782-20A086D86EF2}"/>
  <bookViews>
    <workbookView xWindow="-108" yWindow="-108" windowWidth="23256" windowHeight="12576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I54" i="1"/>
  <c r="H54" i="1"/>
  <c r="J57" i="1"/>
  <c r="J58" i="1"/>
  <c r="J59" i="1"/>
  <c r="J65" i="1"/>
  <c r="I57" i="1"/>
  <c r="I58" i="1"/>
  <c r="I59" i="1"/>
  <c r="I60" i="1"/>
  <c r="J60" i="1" s="1"/>
  <c r="I65" i="1"/>
  <c r="H57" i="1"/>
  <c r="H58" i="1"/>
  <c r="H59" i="1"/>
  <c r="H60" i="1"/>
  <c r="H61" i="1"/>
  <c r="I61" i="1" s="1"/>
  <c r="J61" i="1" s="1"/>
  <c r="H64" i="1"/>
  <c r="I64" i="1" s="1"/>
  <c r="J64" i="1" s="1"/>
  <c r="H65" i="1"/>
  <c r="H49" i="1"/>
  <c r="I49" i="1" s="1"/>
  <c r="J49" i="1" s="1"/>
  <c r="G12" i="1"/>
  <c r="F12" i="1"/>
  <c r="E42" i="1"/>
  <c r="C11" i="1" l="1"/>
  <c r="C10" i="1"/>
  <c r="E96" i="1" l="1"/>
  <c r="H35" i="1" l="1"/>
  <c r="I35" i="1" s="1"/>
  <c r="J35" i="1" s="1"/>
  <c r="H36" i="1"/>
  <c r="I36" i="1" s="1"/>
  <c r="J36" i="1" s="1"/>
  <c r="H37" i="1"/>
  <c r="I37" i="1" s="1"/>
  <c r="J37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8" i="1"/>
  <c r="I48" i="1" s="1"/>
  <c r="J48" i="1" s="1"/>
  <c r="H52" i="1"/>
  <c r="I52" i="1" s="1"/>
  <c r="J52" i="1" s="1"/>
  <c r="H53" i="1"/>
  <c r="I53" i="1" s="1"/>
  <c r="J53" i="1" s="1"/>
  <c r="H68" i="1"/>
  <c r="I68" i="1" s="1"/>
  <c r="J68" i="1" s="1"/>
  <c r="H27" i="1"/>
  <c r="I27" i="1" s="1"/>
  <c r="J27" i="1" s="1"/>
  <c r="H26" i="1"/>
  <c r="I26" i="1" s="1"/>
  <c r="J26" i="1" s="1"/>
  <c r="H11" i="1" l="1"/>
  <c r="H12" i="1"/>
  <c r="I12" i="1" s="1"/>
  <c r="J12" i="1" s="1"/>
  <c r="H10" i="1"/>
  <c r="I10" i="1" s="1"/>
  <c r="J10" i="1" s="1"/>
  <c r="H30" i="1"/>
  <c r="I30" i="1" s="1"/>
  <c r="J30" i="1" s="1"/>
  <c r="H24" i="1"/>
  <c r="I24" i="1" s="1"/>
  <c r="J24" i="1" s="1"/>
  <c r="H23" i="1"/>
  <c r="I23" i="1" s="1"/>
  <c r="J23" i="1" s="1"/>
  <c r="H22" i="1"/>
  <c r="I22" i="1" s="1"/>
  <c r="J22" i="1" s="1"/>
  <c r="H34" i="1" l="1"/>
  <c r="I34" i="1" s="1"/>
  <c r="J34" i="1" s="1"/>
  <c r="H33" i="1"/>
  <c r="I33" i="1" s="1"/>
  <c r="J33" i="1" s="1"/>
  <c r="H47" i="1" l="1"/>
  <c r="I47" i="1" s="1"/>
  <c r="J47" i="1" s="1"/>
  <c r="H46" i="1"/>
  <c r="I46" i="1" s="1"/>
  <c r="I11" i="1"/>
  <c r="J11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6" i="1" l="1"/>
  <c r="I6" i="1"/>
  <c r="J6" i="1"/>
  <c r="J46" i="1"/>
  <c r="H79" i="1" l="1"/>
  <c r="J79" i="1"/>
  <c r="F79" i="1"/>
  <c r="F6" i="1"/>
  <c r="G6" i="1"/>
  <c r="D6" i="1"/>
  <c r="E6" i="1"/>
  <c r="I79" i="1" l="1"/>
  <c r="D79" i="1"/>
  <c r="C6" i="1"/>
  <c r="E79" i="1" l="1"/>
  <c r="C79" i="1" l="1"/>
  <c r="G79" i="1" l="1"/>
  <c r="G82" i="1" s="1"/>
  <c r="G84" i="1" s="1"/>
  <c r="C101" i="1" s="1"/>
  <c r="C103" i="1" l="1"/>
  <c r="D114" i="1"/>
  <c r="E114" i="1" s="1"/>
  <c r="D113" i="1"/>
  <c r="E113" i="1" s="1"/>
  <c r="C104" i="1" l="1"/>
  <c r="D115" i="1"/>
  <c r="E115" i="1" s="1"/>
  <c r="C106" i="1" l="1"/>
  <c r="C108" i="1" s="1"/>
  <c r="C117" i="1"/>
  <c r="D117" i="1" s="1"/>
  <c r="E117" i="1" s="1"/>
  <c r="D116" i="1"/>
  <c r="E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44788</author>
    <author>clerk</author>
  </authors>
  <commentList>
    <comment ref="G10" authorId="0" shapeId="0" xr:uid="{EB95B450-9179-4B6C-BB2B-F5C40ABB5C27}">
      <text>
        <r>
          <rPr>
            <b/>
            <sz val="9"/>
            <color indexed="81"/>
            <rFont val="Tahoma"/>
            <family val="2"/>
          </rPr>
          <t>44788:</t>
        </r>
        <r>
          <rPr>
            <sz val="9"/>
            <color indexed="81"/>
            <rFont val="Tahoma"/>
            <family val="2"/>
          </rPr>
          <t xml:space="preserve">
SCP26 (18.10) x 10 x 52
Increase by 5%
</t>
        </r>
      </text>
    </comment>
    <comment ref="G12" authorId="1" shapeId="0" xr:uid="{0675C59F-80C2-42CE-AC0B-527A1D428634}">
      <text>
        <r>
          <rPr>
            <b/>
            <sz val="9"/>
            <color indexed="81"/>
            <rFont val="Tahoma"/>
            <family val="2"/>
          </rPr>
          <t>clerk:</t>
        </r>
        <r>
          <rPr>
            <sz val="9"/>
            <color indexed="81"/>
            <rFont val="Tahoma"/>
            <family val="2"/>
          </rPr>
          <t xml:space="preserve">
21.7% of gross salary</t>
        </r>
      </text>
    </comment>
  </commentList>
</comments>
</file>

<file path=xl/sharedStrings.xml><?xml version="1.0" encoding="utf-8"?>
<sst xmlns="http://schemas.openxmlformats.org/spreadsheetml/2006/main" count="109" uniqueCount="99">
  <si>
    <t>Clerk employment</t>
  </si>
  <si>
    <t>Salary</t>
  </si>
  <si>
    <t>Payroll</t>
  </si>
  <si>
    <t>Subscriptions</t>
  </si>
  <si>
    <t>OALC</t>
  </si>
  <si>
    <t>SLCC</t>
  </si>
  <si>
    <t>TOTAL</t>
  </si>
  <si>
    <t>Employer's liability</t>
  </si>
  <si>
    <t>Mileage</t>
  </si>
  <si>
    <t>Training</t>
  </si>
  <si>
    <t>Administration</t>
  </si>
  <si>
    <t>Parish maintenance</t>
  </si>
  <si>
    <t>Parish general expense (budget)</t>
  </si>
  <si>
    <t>Parish council election expenses</t>
  </si>
  <si>
    <t>Cash requirements (line 3 = line 1 + line 2)</t>
  </si>
  <si>
    <t>Tax base</t>
  </si>
  <si>
    <t>Previous year band D tax</t>
  </si>
  <si>
    <t>Change</t>
  </si>
  <si>
    <t>% change</t>
  </si>
  <si>
    <t>2019 - 20</t>
  </si>
  <si>
    <t>RECEIPTS</t>
  </si>
  <si>
    <t>Precept</t>
  </si>
  <si>
    <t>PAYMENTS</t>
  </si>
  <si>
    <t>Anticipated to end of year</t>
  </si>
  <si>
    <t>(=line 5 rounded up)</t>
  </si>
  <si>
    <t>2020 - 21</t>
  </si>
  <si>
    <t>2021 - 22</t>
  </si>
  <si>
    <t>Forecast 2025-26</t>
  </si>
  <si>
    <t>Website and email</t>
  </si>
  <si>
    <t>Budget</t>
  </si>
  <si>
    <t>Precept request</t>
  </si>
  <si>
    <t>Forecast 2026-27</t>
  </si>
  <si>
    <t>2023 - 24</t>
  </si>
  <si>
    <t>2022 - 23</t>
  </si>
  <si>
    <t>Employer pension contribution</t>
  </si>
  <si>
    <t>Use of reserves</t>
  </si>
  <si>
    <t>Training and courses</t>
  </si>
  <si>
    <t>Insurance</t>
  </si>
  <si>
    <t>Allotment rents</t>
  </si>
  <si>
    <t>Stationery, consumables, printing</t>
  </si>
  <si>
    <t>Administration software</t>
  </si>
  <si>
    <t>Working from home allowances</t>
  </si>
  <si>
    <t>Hall hire</t>
  </si>
  <si>
    <t>Bank service charges</t>
  </si>
  <si>
    <t>ICO registration</t>
  </si>
  <si>
    <t>Election (2021)</t>
  </si>
  <si>
    <t>CFO</t>
  </si>
  <si>
    <t>CPRE</t>
  </si>
  <si>
    <t>Playground</t>
  </si>
  <si>
    <t>Annual independent inspection</t>
  </si>
  <si>
    <t>Grass cutting</t>
  </si>
  <si>
    <t>Equipment repairs/replacements</t>
  </si>
  <si>
    <t>Playground maintenance</t>
  </si>
  <si>
    <t>Weed control</t>
  </si>
  <si>
    <t>General maintenance</t>
  </si>
  <si>
    <t>Allotments</t>
  </si>
  <si>
    <t>Allotment rent</t>
  </si>
  <si>
    <t>Maintenance</t>
  </si>
  <si>
    <t>Grants and donations</t>
  </si>
  <si>
    <t>Earmarked reserves</t>
  </si>
  <si>
    <t>Playground repairs/replacements</t>
  </si>
  <si>
    <t>Traffic control</t>
  </si>
  <si>
    <t>Website creation</t>
  </si>
  <si>
    <t>Planters</t>
  </si>
  <si>
    <t>Defibrillators</t>
  </si>
  <si>
    <t>Lease and legal</t>
  </si>
  <si>
    <t>Village Plan</t>
  </si>
  <si>
    <t>Climate action/biodiversity</t>
  </si>
  <si>
    <t>Defibrillator</t>
  </si>
  <si>
    <t>Community Projects and Events</t>
  </si>
  <si>
    <t>Community</t>
  </si>
  <si>
    <t>Donations and grants</t>
  </si>
  <si>
    <t>Coronation Celebrations</t>
  </si>
  <si>
    <t>Proposed precept 2023/24 (from line 3)</t>
  </si>
  <si>
    <t>Band D Tax (line 6 = line 4 / line 5)</t>
  </si>
  <si>
    <t>Tax rise = (line 6 - line 7) / line 7 x 100</t>
  </si>
  <si>
    <t>Internal audit fee</t>
  </si>
  <si>
    <t>External audit fee</t>
  </si>
  <si>
    <t>2023-24</t>
  </si>
  <si>
    <t>Actual 2022-2023 (net)</t>
  </si>
  <si>
    <t>Approved budget 2023-24</t>
  </si>
  <si>
    <t>Actual receipts/payments to date (31/08/23)</t>
  </si>
  <si>
    <t>Budget 2024-25</t>
  </si>
  <si>
    <t>Forecast 2027-28</t>
  </si>
  <si>
    <t>Precept 2024/25</t>
  </si>
  <si>
    <t>National Allotment Society</t>
  </si>
  <si>
    <t>Based on 10 hours per week</t>
  </si>
  <si>
    <t>Verge strimming</t>
  </si>
  <si>
    <t>The Stocks</t>
  </si>
  <si>
    <t>Ownership transfer</t>
  </si>
  <si>
    <t>Tree survey and maintenance</t>
  </si>
  <si>
    <t>General mainteance/upkeep</t>
  </si>
  <si>
    <t>eg, drain maintenance, purchase of new plants</t>
  </si>
  <si>
    <t>Electiricity supply</t>
  </si>
  <si>
    <t>New box, take over of supply, charges</t>
  </si>
  <si>
    <t>Remaining 31/08</t>
  </si>
  <si>
    <t>Water supply</t>
  </si>
  <si>
    <t>Estimated cost - water supply and maintenance</t>
  </si>
  <si>
    <t>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</si>
</sst>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0" xfId="0" applyFont="1"/>
    <xf numFmtId="2" fontId="0" fillId="0" borderId="1" xfId="0" applyNumberFormat="1" applyBorder="1"/>
    <xf numFmtId="0" fontId="0" fillId="0" borderId="1" xfId="0" applyBorder="1"/>
    <xf numFmtId="0" fontId="0" fillId="0" borderId="0" xfId="0" applyAlignment="1">
      <alignment vertical="top" wrapText="1"/>
    </xf>
    <xf numFmtId="2" fontId="2" fillId="0" borderId="2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2" fontId="3" fillId="0" borderId="0" xfId="0" applyNumberFormat="1" applyFont="1"/>
    <xf numFmtId="1" fontId="3" fillId="0" borderId="0" xfId="0" applyNumberFormat="1" applyFont="1"/>
    <xf numFmtId="8" fontId="3" fillId="0" borderId="0" xfId="0" applyNumberFormat="1" applyFont="1"/>
    <xf numFmtId="0" fontId="0" fillId="0" borderId="0" xfId="0" applyAlignment="1">
      <alignment horizontal="right"/>
    </xf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2" fontId="4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0" fillId="0" borderId="3" xfId="0" applyNumberFormat="1" applyBorder="1"/>
    <xf numFmtId="2" fontId="0" fillId="0" borderId="9" xfId="0" applyNumberFormat="1" applyBorder="1"/>
    <xf numFmtId="2" fontId="0" fillId="0" borderId="4" xfId="0" applyNumberFormat="1" applyBorder="1"/>
    <xf numFmtId="2" fontId="0" fillId="0" borderId="3" xfId="0" applyNumberFormat="1" applyBorder="1" applyAlignment="1">
      <alignment wrapText="1"/>
    </xf>
    <xf numFmtId="0" fontId="0" fillId="0" borderId="3" xfId="0" applyBorder="1"/>
    <xf numFmtId="0" fontId="3" fillId="0" borderId="3" xfId="0" applyFont="1" applyBorder="1"/>
    <xf numFmtId="0" fontId="0" fillId="0" borderId="9" xfId="0" applyBorder="1"/>
    <xf numFmtId="0" fontId="0" fillId="0" borderId="4" xfId="0" applyBorder="1"/>
    <xf numFmtId="0" fontId="0" fillId="0" borderId="7" xfId="0" applyBorder="1"/>
    <xf numFmtId="2" fontId="0" fillId="0" borderId="7" xfId="0" applyNumberFormat="1" applyBorder="1"/>
    <xf numFmtId="2" fontId="2" fillId="0" borderId="5" xfId="0" applyNumberFormat="1" applyFont="1" applyBorder="1"/>
    <xf numFmtId="2" fontId="2" fillId="0" borderId="8" xfId="0" applyNumberFormat="1" applyFont="1" applyBorder="1"/>
    <xf numFmtId="2" fontId="2" fillId="0" borderId="6" xfId="0" applyNumberFormat="1" applyFont="1" applyBorder="1"/>
    <xf numFmtId="2" fontId="2" fillId="0" borderId="10" xfId="0" applyNumberFormat="1" applyFont="1" applyBorder="1"/>
    <xf numFmtId="2" fontId="4" fillId="0" borderId="3" xfId="0" applyNumberFormat="1" applyFont="1" applyBorder="1"/>
    <xf numFmtId="2" fontId="5" fillId="0" borderId="4" xfId="0" applyNumberFormat="1" applyFont="1" applyBorder="1"/>
    <xf numFmtId="2" fontId="5" fillId="0" borderId="1" xfId="0" applyNumberFormat="1" applyFont="1" applyBorder="1"/>
    <xf numFmtId="2" fontId="4" fillId="0" borderId="4" xfId="0" applyNumberFormat="1" applyFont="1" applyBorder="1"/>
    <xf numFmtId="2" fontId="4" fillId="0" borderId="9" xfId="0" applyNumberFormat="1" applyFont="1" applyBorder="1"/>
    <xf numFmtId="1" fontId="0" fillId="0" borderId="0" xfId="0" applyNumberFormat="1"/>
    <xf numFmtId="0" fontId="8" fillId="0" borderId="0" xfId="0" applyFont="1" applyAlignment="1">
      <alignment vertical="top" wrapText="1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tabSelected="1" showWhiteSpace="0" zoomScale="110" zoomScaleNormal="110" zoomScalePageLayoutView="90" workbookViewId="0">
      <pane ySplit="1968" topLeftCell="A36" activePane="bottomLeft"/>
      <selection activeCell="F6" sqref="F6"/>
      <selection pane="bottomLeft" activeCell="K50" sqref="K50"/>
    </sheetView>
  </sheetViews>
  <sheetFormatPr defaultRowHeight="14.4" x14ac:dyDescent="0.3"/>
  <cols>
    <col min="1" max="1" width="13" customWidth="1"/>
    <col min="2" max="2" width="29.88671875" bestFit="1" customWidth="1"/>
    <col min="3" max="3" width="11.109375" customWidth="1"/>
    <col min="4" max="4" width="10.88671875" customWidth="1"/>
    <col min="5" max="6" width="12.109375" customWidth="1"/>
    <col min="7" max="7" width="15.109375" customWidth="1"/>
    <col min="8" max="10" width="12" customWidth="1"/>
    <col min="11" max="12" width="8.88671875" customWidth="1"/>
  </cols>
  <sheetData>
    <row r="1" spans="1:11" ht="72" x14ac:dyDescent="0.3">
      <c r="C1" s="7" t="s">
        <v>79</v>
      </c>
      <c r="D1" s="7" t="s">
        <v>80</v>
      </c>
      <c r="E1" s="40" t="s">
        <v>81</v>
      </c>
      <c r="F1" s="7" t="s">
        <v>23</v>
      </c>
      <c r="G1" s="40" t="s">
        <v>82</v>
      </c>
      <c r="H1" s="7" t="s">
        <v>27</v>
      </c>
      <c r="I1" s="7" t="s">
        <v>31</v>
      </c>
      <c r="J1" s="7" t="s">
        <v>83</v>
      </c>
    </row>
    <row r="2" spans="1:11" ht="15" customHeight="1" x14ac:dyDescent="0.3">
      <c r="A2" t="s">
        <v>20</v>
      </c>
      <c r="C2" s="7"/>
      <c r="D2" s="17"/>
      <c r="E2" s="7"/>
      <c r="F2" s="7"/>
      <c r="G2" s="7"/>
    </row>
    <row r="3" spans="1:11" x14ac:dyDescent="0.3">
      <c r="A3" s="6"/>
      <c r="B3" s="6" t="s">
        <v>21</v>
      </c>
      <c r="C3" s="5">
        <v>14980</v>
      </c>
      <c r="D3" s="5">
        <v>18859</v>
      </c>
      <c r="E3" s="5">
        <v>9429.5</v>
      </c>
      <c r="F3" s="20">
        <v>18859</v>
      </c>
      <c r="G3" s="28">
        <v>0</v>
      </c>
      <c r="H3" s="27"/>
      <c r="I3" s="6"/>
      <c r="J3" s="6"/>
    </row>
    <row r="4" spans="1:11" x14ac:dyDescent="0.3">
      <c r="A4" s="6"/>
      <c r="B4" s="6" t="s">
        <v>71</v>
      </c>
      <c r="C4" s="5">
        <v>16750</v>
      </c>
      <c r="D4" s="5">
        <v>0</v>
      </c>
      <c r="E4" s="5">
        <v>550</v>
      </c>
      <c r="F4" s="20">
        <v>550</v>
      </c>
      <c r="G4" s="28">
        <v>0</v>
      </c>
      <c r="H4" s="27">
        <v>0</v>
      </c>
      <c r="I4" s="6">
        <v>0</v>
      </c>
      <c r="J4" s="6">
        <v>0</v>
      </c>
    </row>
    <row r="5" spans="1:11" x14ac:dyDescent="0.3">
      <c r="A5" s="6"/>
      <c r="B5" s="6" t="s">
        <v>38</v>
      </c>
      <c r="C5" s="5">
        <v>293</v>
      </c>
      <c r="D5" s="5">
        <v>337</v>
      </c>
      <c r="E5" s="5">
        <v>0</v>
      </c>
      <c r="F5" s="20">
        <v>365</v>
      </c>
      <c r="G5" s="29">
        <v>365</v>
      </c>
      <c r="H5" s="22">
        <v>0</v>
      </c>
      <c r="I5" s="5">
        <v>0</v>
      </c>
      <c r="J5" s="5">
        <v>0</v>
      </c>
    </row>
    <row r="6" spans="1:11" ht="15" thickBot="1" x14ac:dyDescent="0.35">
      <c r="C6" s="8">
        <f t="shared" ref="C6:J6" si="0">SUM(C3:C5)</f>
        <v>32023</v>
      </c>
      <c r="D6" s="8">
        <f t="shared" si="0"/>
        <v>19196</v>
      </c>
      <c r="E6" s="8">
        <f t="shared" si="0"/>
        <v>9979.5</v>
      </c>
      <c r="F6" s="30">
        <f t="shared" si="0"/>
        <v>19774</v>
      </c>
      <c r="G6" s="31">
        <f t="shared" si="0"/>
        <v>365</v>
      </c>
      <c r="H6" s="32">
        <f t="shared" si="0"/>
        <v>0</v>
      </c>
      <c r="I6" s="8">
        <f t="shared" si="0"/>
        <v>0</v>
      </c>
      <c r="J6" s="33">
        <f t="shared" si="0"/>
        <v>0</v>
      </c>
    </row>
    <row r="7" spans="1:11" ht="15" thickTop="1" x14ac:dyDescent="0.3"/>
    <row r="8" spans="1:11" ht="15" customHeight="1" x14ac:dyDescent="0.3">
      <c r="A8" t="s">
        <v>22</v>
      </c>
    </row>
    <row r="9" spans="1:11" x14ac:dyDescent="0.3">
      <c r="A9" s="3" t="s">
        <v>0</v>
      </c>
      <c r="B9" s="3"/>
      <c r="C9" s="3"/>
      <c r="D9" s="3"/>
      <c r="E9" s="3"/>
      <c r="F9" s="25"/>
      <c r="G9" s="26"/>
      <c r="H9" s="27"/>
      <c r="I9" s="6"/>
      <c r="J9" s="6"/>
    </row>
    <row r="10" spans="1:11" x14ac:dyDescent="0.3">
      <c r="A10" s="3"/>
      <c r="B10" s="3" t="s">
        <v>1</v>
      </c>
      <c r="C10" s="5">
        <f>6512+727.7+1206.46</f>
        <v>8446.16</v>
      </c>
      <c r="D10" s="6">
        <v>7268.35</v>
      </c>
      <c r="E10" s="5">
        <v>3641.6</v>
      </c>
      <c r="F10" s="20">
        <v>9172.7999999999993</v>
      </c>
      <c r="G10" s="21">
        <v>9882.6</v>
      </c>
      <c r="H10" s="22">
        <f>G10*1.02</f>
        <v>10080.252</v>
      </c>
      <c r="I10" s="5">
        <f>H10*1.02</f>
        <v>10281.857040000001</v>
      </c>
      <c r="J10" s="5">
        <f>I10*1.02</f>
        <v>10487.4941808</v>
      </c>
      <c r="K10" t="s">
        <v>86</v>
      </c>
    </row>
    <row r="11" spans="1:11" x14ac:dyDescent="0.3">
      <c r="A11" s="3"/>
      <c r="B11" s="3" t="s">
        <v>7</v>
      </c>
      <c r="C11" s="5">
        <f>200+115.02</f>
        <v>315.02</v>
      </c>
      <c r="D11" s="5">
        <v>0</v>
      </c>
      <c r="E11" s="5">
        <v>19.46</v>
      </c>
      <c r="F11" s="20">
        <v>100</v>
      </c>
      <c r="G11" s="21">
        <v>200</v>
      </c>
      <c r="H11" s="22">
        <f t="shared" ref="H11:J12" si="1">G11*1.02</f>
        <v>204</v>
      </c>
      <c r="I11" s="5">
        <f t="shared" ref="H11:J27" si="2">H11*1.04</f>
        <v>212.16</v>
      </c>
      <c r="J11" s="5">
        <f t="shared" si="2"/>
        <v>220.6464</v>
      </c>
    </row>
    <row r="12" spans="1:11" x14ac:dyDescent="0.3">
      <c r="A12" s="3"/>
      <c r="B12" s="3" t="s">
        <v>34</v>
      </c>
      <c r="C12" s="5">
        <v>1337.83</v>
      </c>
      <c r="D12" s="5">
        <v>1577.23</v>
      </c>
      <c r="E12" s="5">
        <v>777.85</v>
      </c>
      <c r="F12" s="20">
        <f>F10*0.217</f>
        <v>1990.4975999999999</v>
      </c>
      <c r="G12" s="21">
        <f>G10*0.217</f>
        <v>2144.5241999999998</v>
      </c>
      <c r="H12" s="22">
        <f t="shared" si="1"/>
        <v>2187.4146839999999</v>
      </c>
      <c r="I12" s="22">
        <f t="shared" si="1"/>
        <v>2231.16297768</v>
      </c>
      <c r="J12" s="22">
        <f t="shared" si="1"/>
        <v>2275.7862372335999</v>
      </c>
    </row>
    <row r="13" spans="1:11" x14ac:dyDescent="0.3">
      <c r="A13" s="3"/>
      <c r="B13" s="3"/>
      <c r="C13" s="5"/>
      <c r="D13" s="5"/>
      <c r="E13" s="5"/>
      <c r="F13" s="20"/>
      <c r="G13" s="21"/>
      <c r="H13" s="22"/>
      <c r="I13" s="5"/>
      <c r="J13" s="5"/>
    </row>
    <row r="14" spans="1:11" x14ac:dyDescent="0.3">
      <c r="A14" s="3" t="s">
        <v>10</v>
      </c>
      <c r="B14" s="3"/>
      <c r="C14" s="5"/>
      <c r="D14" s="5"/>
      <c r="E14" s="5"/>
      <c r="F14" s="20"/>
      <c r="G14" s="21"/>
      <c r="H14" s="22"/>
      <c r="I14" s="5"/>
      <c r="J14" s="5"/>
    </row>
    <row r="15" spans="1:11" x14ac:dyDescent="0.3">
      <c r="A15" s="3"/>
      <c r="B15" s="3" t="s">
        <v>39</v>
      </c>
      <c r="C15" s="5">
        <v>66.5</v>
      </c>
      <c r="D15" s="5">
        <v>100</v>
      </c>
      <c r="E15" s="5">
        <v>46.5</v>
      </c>
      <c r="F15" s="20">
        <v>100</v>
      </c>
      <c r="G15" s="21">
        <v>100</v>
      </c>
      <c r="H15" s="22">
        <f t="shared" si="2"/>
        <v>104</v>
      </c>
      <c r="I15" s="5">
        <f t="shared" si="2"/>
        <v>108.16</v>
      </c>
      <c r="J15" s="5">
        <f t="shared" si="2"/>
        <v>112.4864</v>
      </c>
    </row>
    <row r="16" spans="1:11" x14ac:dyDescent="0.3">
      <c r="A16" s="3"/>
      <c r="B16" s="3" t="s">
        <v>40</v>
      </c>
      <c r="C16" s="5">
        <v>130.65</v>
      </c>
      <c r="D16" s="5">
        <v>175</v>
      </c>
      <c r="E16" s="5">
        <v>0</v>
      </c>
      <c r="F16" s="20">
        <v>175</v>
      </c>
      <c r="G16" s="21">
        <v>190</v>
      </c>
      <c r="H16" s="22">
        <f t="shared" si="2"/>
        <v>197.6</v>
      </c>
      <c r="I16" s="5">
        <f t="shared" si="2"/>
        <v>205.50399999999999</v>
      </c>
      <c r="J16" s="5">
        <f t="shared" si="2"/>
        <v>213.72415999999998</v>
      </c>
    </row>
    <row r="17" spans="1:10" x14ac:dyDescent="0.3">
      <c r="A17" s="3"/>
      <c r="B17" s="3" t="s">
        <v>41</v>
      </c>
      <c r="C17" s="5">
        <v>90</v>
      </c>
      <c r="D17" s="5">
        <v>90</v>
      </c>
      <c r="E17" s="5">
        <v>30</v>
      </c>
      <c r="F17" s="20">
        <v>90</v>
      </c>
      <c r="G17" s="21">
        <v>90</v>
      </c>
      <c r="H17" s="22">
        <f t="shared" si="2"/>
        <v>93.600000000000009</v>
      </c>
      <c r="I17" s="5">
        <f t="shared" si="2"/>
        <v>97.344000000000008</v>
      </c>
      <c r="J17" s="5">
        <f t="shared" si="2"/>
        <v>101.23776000000001</v>
      </c>
    </row>
    <row r="18" spans="1:10" x14ac:dyDescent="0.3">
      <c r="A18" s="3"/>
      <c r="B18" s="3" t="s">
        <v>2</v>
      </c>
      <c r="C18" s="5">
        <v>0</v>
      </c>
      <c r="D18" s="5">
        <v>200</v>
      </c>
      <c r="E18" s="5">
        <v>48.75</v>
      </c>
      <c r="F18" s="20">
        <v>200</v>
      </c>
      <c r="G18" s="21">
        <v>210</v>
      </c>
      <c r="H18" s="22">
        <f t="shared" si="2"/>
        <v>218.4</v>
      </c>
      <c r="I18" s="5">
        <f t="shared" si="2"/>
        <v>227.13600000000002</v>
      </c>
      <c r="J18" s="5">
        <f t="shared" si="2"/>
        <v>236.22144000000003</v>
      </c>
    </row>
    <row r="19" spans="1:10" x14ac:dyDescent="0.3">
      <c r="A19" s="3"/>
      <c r="B19" s="3" t="s">
        <v>37</v>
      </c>
      <c r="C19" s="5">
        <v>368.68</v>
      </c>
      <c r="D19" s="5">
        <v>600</v>
      </c>
      <c r="E19" s="5">
        <v>0</v>
      </c>
      <c r="F19" s="20">
        <v>600</v>
      </c>
      <c r="G19" s="21">
        <v>600</v>
      </c>
      <c r="H19" s="22">
        <f t="shared" si="2"/>
        <v>624</v>
      </c>
      <c r="I19" s="5">
        <f t="shared" si="2"/>
        <v>648.96</v>
      </c>
      <c r="J19" s="5">
        <f t="shared" si="2"/>
        <v>674.91840000000002</v>
      </c>
    </row>
    <row r="20" spans="1:10" x14ac:dyDescent="0.3">
      <c r="A20" s="3"/>
      <c r="B20" s="3" t="s">
        <v>42</v>
      </c>
      <c r="C20" s="5">
        <v>285</v>
      </c>
      <c r="D20" s="5">
        <v>350</v>
      </c>
      <c r="E20" s="5">
        <v>112.5</v>
      </c>
      <c r="F20" s="20">
        <v>350</v>
      </c>
      <c r="G20" s="21">
        <v>350</v>
      </c>
      <c r="H20" s="22">
        <f t="shared" si="2"/>
        <v>364</v>
      </c>
      <c r="I20" s="5">
        <f t="shared" si="2"/>
        <v>378.56</v>
      </c>
      <c r="J20" s="5">
        <f t="shared" si="2"/>
        <v>393.70240000000001</v>
      </c>
    </row>
    <row r="21" spans="1:10" x14ac:dyDescent="0.3">
      <c r="A21" s="3"/>
      <c r="B21" s="3" t="s">
        <v>8</v>
      </c>
      <c r="C21" s="5">
        <v>54.4</v>
      </c>
      <c r="D21" s="5">
        <v>170</v>
      </c>
      <c r="E21" s="5">
        <v>4.05</v>
      </c>
      <c r="F21" s="20">
        <v>170</v>
      </c>
      <c r="G21" s="21">
        <v>170</v>
      </c>
      <c r="H21" s="22">
        <f t="shared" si="2"/>
        <v>176.8</v>
      </c>
      <c r="I21" s="5">
        <f t="shared" si="2"/>
        <v>183.87200000000001</v>
      </c>
      <c r="J21" s="5">
        <f t="shared" si="2"/>
        <v>191.22688000000002</v>
      </c>
    </row>
    <row r="22" spans="1:10" x14ac:dyDescent="0.3">
      <c r="A22" s="3"/>
      <c r="B22" s="3" t="s">
        <v>28</v>
      </c>
      <c r="C22" s="5">
        <v>100</v>
      </c>
      <c r="D22" s="5">
        <v>375</v>
      </c>
      <c r="E22" s="5">
        <v>0</v>
      </c>
      <c r="F22" s="20">
        <v>375</v>
      </c>
      <c r="G22" s="21">
        <v>375</v>
      </c>
      <c r="H22" s="22">
        <f t="shared" si="2"/>
        <v>390</v>
      </c>
      <c r="I22" s="5">
        <f t="shared" si="2"/>
        <v>405.6</v>
      </c>
      <c r="J22" s="5">
        <f t="shared" si="2"/>
        <v>421.82400000000001</v>
      </c>
    </row>
    <row r="23" spans="1:10" x14ac:dyDescent="0.3">
      <c r="A23" s="3"/>
      <c r="B23" s="3" t="s">
        <v>44</v>
      </c>
      <c r="C23" s="5">
        <v>40</v>
      </c>
      <c r="D23" s="5">
        <v>40</v>
      </c>
      <c r="E23" s="5">
        <v>0</v>
      </c>
      <c r="F23" s="20">
        <v>40</v>
      </c>
      <c r="G23" s="21">
        <v>40</v>
      </c>
      <c r="H23" s="22">
        <f t="shared" si="2"/>
        <v>41.6</v>
      </c>
      <c r="I23" s="5">
        <f t="shared" si="2"/>
        <v>43.264000000000003</v>
      </c>
      <c r="J23" s="5">
        <f t="shared" si="2"/>
        <v>44.994560000000007</v>
      </c>
    </row>
    <row r="24" spans="1:10" x14ac:dyDescent="0.3">
      <c r="A24" s="3"/>
      <c r="B24" s="3" t="s">
        <v>76</v>
      </c>
      <c r="C24" s="5">
        <v>190</v>
      </c>
      <c r="D24" s="5">
        <v>250</v>
      </c>
      <c r="E24" s="5">
        <v>200</v>
      </c>
      <c r="F24" s="20">
        <v>200</v>
      </c>
      <c r="G24" s="21">
        <v>250</v>
      </c>
      <c r="H24" s="22">
        <f t="shared" si="2"/>
        <v>260</v>
      </c>
      <c r="I24" s="5">
        <f t="shared" si="2"/>
        <v>270.40000000000003</v>
      </c>
      <c r="J24" s="5">
        <f t="shared" si="2"/>
        <v>281.21600000000007</v>
      </c>
    </row>
    <row r="25" spans="1:10" x14ac:dyDescent="0.3">
      <c r="A25" s="3"/>
      <c r="B25" s="3" t="s">
        <v>77</v>
      </c>
      <c r="C25" s="5">
        <v>0</v>
      </c>
      <c r="D25" s="5">
        <v>210</v>
      </c>
      <c r="E25" s="5">
        <v>210</v>
      </c>
      <c r="F25" s="20">
        <v>210</v>
      </c>
      <c r="G25" s="21">
        <v>315</v>
      </c>
      <c r="H25" s="22">
        <v>210</v>
      </c>
      <c r="I25" s="5">
        <v>210</v>
      </c>
      <c r="J25" s="5">
        <v>210</v>
      </c>
    </row>
    <row r="26" spans="1:10" x14ac:dyDescent="0.3">
      <c r="A26" s="3"/>
      <c r="B26" s="3" t="s">
        <v>45</v>
      </c>
      <c r="C26" s="5">
        <v>63.48</v>
      </c>
      <c r="D26" s="5">
        <v>0</v>
      </c>
      <c r="E26" s="5">
        <v>0</v>
      </c>
      <c r="F26" s="20">
        <v>0</v>
      </c>
      <c r="G26" s="21">
        <v>0</v>
      </c>
      <c r="H26" s="22">
        <f t="shared" si="2"/>
        <v>0</v>
      </c>
      <c r="I26" s="5">
        <f t="shared" si="2"/>
        <v>0</v>
      </c>
      <c r="J26" s="5">
        <f t="shared" si="2"/>
        <v>0</v>
      </c>
    </row>
    <row r="27" spans="1:10" x14ac:dyDescent="0.3">
      <c r="A27" s="3"/>
      <c r="B27" s="3" t="s">
        <v>43</v>
      </c>
      <c r="C27" s="5">
        <v>81.400000000000006</v>
      </c>
      <c r="D27" s="5">
        <v>152</v>
      </c>
      <c r="E27" s="5">
        <v>41</v>
      </c>
      <c r="F27" s="20">
        <v>152</v>
      </c>
      <c r="G27" s="21">
        <v>160</v>
      </c>
      <c r="H27" s="22">
        <f t="shared" si="2"/>
        <v>166.4</v>
      </c>
      <c r="I27" s="5">
        <f t="shared" si="2"/>
        <v>173.05600000000001</v>
      </c>
      <c r="J27" s="5">
        <f t="shared" si="2"/>
        <v>179.97824000000003</v>
      </c>
    </row>
    <row r="28" spans="1:10" x14ac:dyDescent="0.3">
      <c r="A28" s="3"/>
      <c r="B28" s="3"/>
      <c r="C28" s="5"/>
      <c r="D28" s="5"/>
      <c r="E28" s="5"/>
      <c r="F28" s="20"/>
      <c r="G28" s="21"/>
      <c r="H28" s="22"/>
      <c r="I28" s="5"/>
      <c r="J28" s="5"/>
    </row>
    <row r="29" spans="1:10" x14ac:dyDescent="0.3">
      <c r="A29" s="3" t="s">
        <v>9</v>
      </c>
      <c r="B29" s="3"/>
      <c r="C29" s="5"/>
      <c r="D29" s="5"/>
      <c r="E29" s="5"/>
      <c r="F29" s="20"/>
      <c r="G29" s="21"/>
      <c r="H29" s="22"/>
      <c r="I29" s="5"/>
      <c r="J29" s="5"/>
    </row>
    <row r="30" spans="1:10" x14ac:dyDescent="0.3">
      <c r="A30" s="3"/>
      <c r="B30" s="3" t="s">
        <v>36</v>
      </c>
      <c r="C30" s="5">
        <v>328.75</v>
      </c>
      <c r="D30" s="5">
        <v>600</v>
      </c>
      <c r="E30" s="5">
        <v>105</v>
      </c>
      <c r="F30" s="20">
        <v>600</v>
      </c>
      <c r="G30" s="21">
        <v>600</v>
      </c>
      <c r="H30" s="22">
        <f>G30*1.04</f>
        <v>624</v>
      </c>
      <c r="I30" s="22">
        <f t="shared" ref="I30:J30" si="3">H30*1.04</f>
        <v>648.96</v>
      </c>
      <c r="J30" s="22">
        <f t="shared" si="3"/>
        <v>674.91840000000002</v>
      </c>
    </row>
    <row r="31" spans="1:10" x14ac:dyDescent="0.3">
      <c r="A31" s="3"/>
      <c r="B31" s="3"/>
      <c r="C31" s="5"/>
      <c r="D31" s="5"/>
      <c r="E31" s="5"/>
      <c r="F31" s="20"/>
      <c r="G31" s="21"/>
      <c r="H31" s="22"/>
      <c r="I31" s="5"/>
      <c r="J31" s="5"/>
    </row>
    <row r="32" spans="1:10" x14ac:dyDescent="0.3">
      <c r="A32" s="3" t="s">
        <v>3</v>
      </c>
      <c r="B32" s="3"/>
      <c r="C32" s="6"/>
      <c r="D32" s="6"/>
      <c r="E32" s="6"/>
      <c r="F32" s="24"/>
      <c r="G32" s="21"/>
      <c r="H32" s="22"/>
      <c r="I32" s="5"/>
      <c r="J32" s="5"/>
    </row>
    <row r="33" spans="1:10" x14ac:dyDescent="0.3">
      <c r="A33" s="3"/>
      <c r="B33" s="3" t="s">
        <v>4</v>
      </c>
      <c r="C33" s="5">
        <v>156.94</v>
      </c>
      <c r="D33" s="5">
        <v>185</v>
      </c>
      <c r="E33" s="5">
        <v>0</v>
      </c>
      <c r="F33" s="20">
        <v>185</v>
      </c>
      <c r="G33" s="21">
        <v>185</v>
      </c>
      <c r="H33" s="22">
        <f>G33*1.04</f>
        <v>192.4</v>
      </c>
      <c r="I33" s="22">
        <f t="shared" ref="I33:I43" si="4">H33*1.04</f>
        <v>200.096</v>
      </c>
      <c r="J33" s="22">
        <f t="shared" ref="J33:J43" si="5">I33*1.04</f>
        <v>208.09984</v>
      </c>
    </row>
    <row r="34" spans="1:10" x14ac:dyDescent="0.3">
      <c r="A34" s="3"/>
      <c r="B34" s="3" t="s">
        <v>5</v>
      </c>
      <c r="C34" s="5">
        <v>71.930000000000007</v>
      </c>
      <c r="D34" s="5">
        <v>80</v>
      </c>
      <c r="E34" s="5">
        <v>85.81</v>
      </c>
      <c r="F34" s="20">
        <v>85.81</v>
      </c>
      <c r="G34" s="21">
        <v>95</v>
      </c>
      <c r="H34" s="22">
        <f>G34*1.04</f>
        <v>98.8</v>
      </c>
      <c r="I34" s="22">
        <f t="shared" si="4"/>
        <v>102.752</v>
      </c>
      <c r="J34" s="22">
        <f t="shared" si="5"/>
        <v>106.86207999999999</v>
      </c>
    </row>
    <row r="35" spans="1:10" x14ac:dyDescent="0.3">
      <c r="A35" s="3"/>
      <c r="B35" s="3" t="s">
        <v>46</v>
      </c>
      <c r="C35" s="5">
        <v>55</v>
      </c>
      <c r="D35" s="5">
        <v>45</v>
      </c>
      <c r="E35" s="5">
        <v>0</v>
      </c>
      <c r="F35" s="20">
        <v>45</v>
      </c>
      <c r="G35" s="21">
        <v>45</v>
      </c>
      <c r="H35" s="22">
        <f t="shared" ref="H35:H43" si="6">G35*1.04</f>
        <v>46.800000000000004</v>
      </c>
      <c r="I35" s="22">
        <f t="shared" si="4"/>
        <v>48.672000000000004</v>
      </c>
      <c r="J35" s="22">
        <f t="shared" si="5"/>
        <v>50.618880000000004</v>
      </c>
    </row>
    <row r="36" spans="1:10" x14ac:dyDescent="0.3">
      <c r="A36" s="3"/>
      <c r="B36" s="3" t="s">
        <v>47</v>
      </c>
      <c r="C36" s="5">
        <v>36</v>
      </c>
      <c r="D36" s="5">
        <v>45</v>
      </c>
      <c r="E36" s="5">
        <v>0</v>
      </c>
      <c r="F36" s="20">
        <v>45</v>
      </c>
      <c r="G36" s="21">
        <v>45</v>
      </c>
      <c r="H36" s="22">
        <f t="shared" si="6"/>
        <v>46.800000000000004</v>
      </c>
      <c r="I36" s="22">
        <f t="shared" si="4"/>
        <v>48.672000000000004</v>
      </c>
      <c r="J36" s="22">
        <f t="shared" si="5"/>
        <v>50.618880000000004</v>
      </c>
    </row>
    <row r="37" spans="1:10" x14ac:dyDescent="0.3">
      <c r="A37" s="3"/>
      <c r="B37" s="3" t="s">
        <v>85</v>
      </c>
      <c r="C37" s="5">
        <v>50.5</v>
      </c>
      <c r="D37" s="5">
        <v>0</v>
      </c>
      <c r="E37" s="5">
        <v>0</v>
      </c>
      <c r="F37" s="20">
        <v>0</v>
      </c>
      <c r="G37" s="21">
        <v>0</v>
      </c>
      <c r="H37" s="22">
        <f t="shared" si="6"/>
        <v>0</v>
      </c>
      <c r="I37" s="22">
        <f t="shared" si="4"/>
        <v>0</v>
      </c>
      <c r="J37" s="22">
        <f t="shared" si="5"/>
        <v>0</v>
      </c>
    </row>
    <row r="38" spans="1:10" x14ac:dyDescent="0.3">
      <c r="A38" s="3"/>
      <c r="B38" s="3"/>
      <c r="C38" s="5"/>
      <c r="D38" s="5"/>
      <c r="E38" s="5"/>
      <c r="F38" s="20"/>
      <c r="G38" s="21"/>
      <c r="H38" s="22"/>
      <c r="I38" s="22"/>
      <c r="J38" s="22"/>
    </row>
    <row r="39" spans="1:10" x14ac:dyDescent="0.3">
      <c r="A39" s="3" t="s">
        <v>48</v>
      </c>
      <c r="B39" s="3"/>
      <c r="C39" s="5"/>
      <c r="D39" s="5"/>
      <c r="E39" s="5"/>
      <c r="F39" s="20"/>
      <c r="G39" s="21"/>
      <c r="H39" s="22"/>
      <c r="I39" s="22"/>
      <c r="J39" s="22"/>
    </row>
    <row r="40" spans="1:10" x14ac:dyDescent="0.3">
      <c r="A40" s="3"/>
      <c r="B40" s="3" t="s">
        <v>49</v>
      </c>
      <c r="C40" s="5">
        <v>105</v>
      </c>
      <c r="D40" s="5">
        <v>120</v>
      </c>
      <c r="E40" s="5">
        <v>0</v>
      </c>
      <c r="F40" s="20">
        <v>106.5</v>
      </c>
      <c r="G40" s="21">
        <v>120</v>
      </c>
      <c r="H40" s="22">
        <f t="shared" si="6"/>
        <v>124.80000000000001</v>
      </c>
      <c r="I40" s="22">
        <f t="shared" si="4"/>
        <v>129.79200000000003</v>
      </c>
      <c r="J40" s="22">
        <f t="shared" si="5"/>
        <v>134.98368000000005</v>
      </c>
    </row>
    <row r="41" spans="1:10" x14ac:dyDescent="0.3">
      <c r="A41" s="3"/>
      <c r="B41" s="3" t="s">
        <v>50</v>
      </c>
      <c r="C41" s="5">
        <v>117</v>
      </c>
      <c r="D41" s="5">
        <v>800</v>
      </c>
      <c r="E41" s="5">
        <v>126</v>
      </c>
      <c r="F41" s="20">
        <v>600</v>
      </c>
      <c r="G41" s="21">
        <v>800</v>
      </c>
      <c r="H41" s="22">
        <f t="shared" si="6"/>
        <v>832</v>
      </c>
      <c r="I41" s="22">
        <f t="shared" si="4"/>
        <v>865.28</v>
      </c>
      <c r="J41" s="22">
        <f t="shared" si="5"/>
        <v>899.89120000000003</v>
      </c>
    </row>
    <row r="42" spans="1:10" x14ac:dyDescent="0.3">
      <c r="A42" s="3"/>
      <c r="B42" s="3" t="s">
        <v>51</v>
      </c>
      <c r="C42" s="5">
        <v>244.03</v>
      </c>
      <c r="D42" s="5">
        <v>1000</v>
      </c>
      <c r="E42" s="5">
        <f>1000+2150</f>
        <v>3150</v>
      </c>
      <c r="F42" s="20">
        <v>3150</v>
      </c>
      <c r="G42" s="21">
        <v>1000</v>
      </c>
      <c r="H42" s="22">
        <f t="shared" si="6"/>
        <v>1040</v>
      </c>
      <c r="I42" s="22">
        <f t="shared" si="4"/>
        <v>1081.6000000000001</v>
      </c>
      <c r="J42" s="22">
        <f t="shared" si="5"/>
        <v>1124.8640000000003</v>
      </c>
    </row>
    <row r="43" spans="1:10" x14ac:dyDescent="0.3">
      <c r="A43" s="3"/>
      <c r="B43" s="3" t="s">
        <v>52</v>
      </c>
      <c r="C43" s="5">
        <v>1067.49</v>
      </c>
      <c r="D43" s="5">
        <v>1000</v>
      </c>
      <c r="E43" s="5">
        <v>400</v>
      </c>
      <c r="F43" s="20">
        <v>1000</v>
      </c>
      <c r="G43" s="21">
        <v>1000</v>
      </c>
      <c r="H43" s="22">
        <f t="shared" si="6"/>
        <v>1040</v>
      </c>
      <c r="I43" s="22">
        <f t="shared" si="4"/>
        <v>1081.6000000000001</v>
      </c>
      <c r="J43" s="22">
        <f t="shared" si="5"/>
        <v>1124.8640000000003</v>
      </c>
    </row>
    <row r="44" spans="1:10" x14ac:dyDescent="0.3">
      <c r="A44" s="3"/>
      <c r="B44" s="3"/>
      <c r="C44" s="5"/>
      <c r="D44" s="5"/>
      <c r="E44" s="5"/>
      <c r="F44" s="20"/>
      <c r="G44" s="21"/>
      <c r="H44" s="22"/>
      <c r="I44" s="22"/>
      <c r="J44" s="22"/>
    </row>
    <row r="45" spans="1:10" x14ac:dyDescent="0.3">
      <c r="A45" s="3" t="s">
        <v>11</v>
      </c>
      <c r="B45" s="3"/>
      <c r="C45" s="6"/>
      <c r="D45" s="6"/>
      <c r="E45" s="6"/>
      <c r="F45" s="24"/>
      <c r="G45" s="21"/>
      <c r="H45" s="22"/>
      <c r="I45" s="5"/>
      <c r="J45" s="5"/>
    </row>
    <row r="46" spans="1:10" x14ac:dyDescent="0.3">
      <c r="A46" s="3"/>
      <c r="B46" s="3" t="s">
        <v>53</v>
      </c>
      <c r="C46" s="5">
        <v>594.79999999999995</v>
      </c>
      <c r="D46" s="5">
        <v>0</v>
      </c>
      <c r="E46" s="5">
        <v>0</v>
      </c>
      <c r="F46" s="20">
        <v>0</v>
      </c>
      <c r="G46" s="21">
        <v>0</v>
      </c>
      <c r="H46" s="22">
        <f>G46*1.04</f>
        <v>0</v>
      </c>
      <c r="I46" s="5">
        <f>H46*1.04</f>
        <v>0</v>
      </c>
      <c r="J46" s="5">
        <f t="shared" ref="J46:J68" si="7">I46*1.03</f>
        <v>0</v>
      </c>
    </row>
    <row r="47" spans="1:10" x14ac:dyDescent="0.3">
      <c r="A47" s="3"/>
      <c r="B47" s="3" t="s">
        <v>54</v>
      </c>
      <c r="C47" s="5">
        <v>618</v>
      </c>
      <c r="D47" s="5">
        <v>1000</v>
      </c>
      <c r="E47" s="5">
        <v>4.05</v>
      </c>
      <c r="F47" s="20">
        <v>1000</v>
      </c>
      <c r="G47" s="21">
        <v>1000</v>
      </c>
      <c r="H47" s="22">
        <f t="shared" ref="H47:I68" si="8">G47*1.04</f>
        <v>1040</v>
      </c>
      <c r="I47" s="5">
        <f t="shared" si="8"/>
        <v>1081.6000000000001</v>
      </c>
      <c r="J47" s="5">
        <f t="shared" si="7"/>
        <v>1114.0480000000002</v>
      </c>
    </row>
    <row r="48" spans="1:10" x14ac:dyDescent="0.3">
      <c r="A48" s="3"/>
      <c r="B48" s="3" t="s">
        <v>68</v>
      </c>
      <c r="C48" s="5">
        <v>0</v>
      </c>
      <c r="D48" s="5">
        <v>100</v>
      </c>
      <c r="E48" s="5">
        <v>0</v>
      </c>
      <c r="F48" s="5">
        <v>100</v>
      </c>
      <c r="G48" s="5">
        <v>100</v>
      </c>
      <c r="H48" s="22">
        <f t="shared" si="8"/>
        <v>104</v>
      </c>
      <c r="I48" s="5">
        <f t="shared" si="8"/>
        <v>108.16</v>
      </c>
      <c r="J48" s="5">
        <f t="shared" si="7"/>
        <v>111.40479999999999</v>
      </c>
    </row>
    <row r="49" spans="1:11" x14ac:dyDescent="0.3">
      <c r="A49" s="3"/>
      <c r="B49" s="3" t="s">
        <v>87</v>
      </c>
      <c r="C49" s="5">
        <v>0</v>
      </c>
      <c r="D49" s="5">
        <v>0</v>
      </c>
      <c r="E49" s="5">
        <v>0</v>
      </c>
      <c r="F49" s="5">
        <v>0</v>
      </c>
      <c r="G49" s="5">
        <v>300</v>
      </c>
      <c r="H49" s="22">
        <f t="shared" si="8"/>
        <v>312</v>
      </c>
      <c r="I49" s="5">
        <f t="shared" si="8"/>
        <v>324.48</v>
      </c>
      <c r="J49" s="5">
        <f t="shared" si="7"/>
        <v>334.21440000000001</v>
      </c>
      <c r="K49" t="s">
        <v>98</v>
      </c>
    </row>
    <row r="50" spans="1:11" x14ac:dyDescent="0.3">
      <c r="A50" s="6"/>
      <c r="B50" s="6"/>
      <c r="C50" s="6"/>
      <c r="D50" s="6"/>
      <c r="E50" s="6"/>
      <c r="F50" s="6"/>
      <c r="G50" s="6"/>
      <c r="H50" s="22"/>
      <c r="I50" s="5"/>
      <c r="J50" s="5"/>
    </row>
    <row r="51" spans="1:11" x14ac:dyDescent="0.3">
      <c r="A51" s="3" t="s">
        <v>55</v>
      </c>
      <c r="B51" s="3"/>
      <c r="C51" s="5"/>
      <c r="D51" s="5"/>
      <c r="E51" s="5"/>
      <c r="F51" s="20"/>
      <c r="G51" s="21"/>
      <c r="H51" s="22"/>
      <c r="I51" s="5"/>
      <c r="J51" s="5"/>
    </row>
    <row r="52" spans="1:11" x14ac:dyDescent="0.3">
      <c r="A52" s="3"/>
      <c r="B52" s="3" t="s">
        <v>56</v>
      </c>
      <c r="C52" s="5">
        <v>200</v>
      </c>
      <c r="D52" s="5">
        <v>200</v>
      </c>
      <c r="E52" s="5">
        <v>0</v>
      </c>
      <c r="F52" s="20">
        <v>200</v>
      </c>
      <c r="G52" s="21">
        <v>200</v>
      </c>
      <c r="H52" s="22">
        <f t="shared" si="8"/>
        <v>208</v>
      </c>
      <c r="I52" s="5">
        <f t="shared" si="8"/>
        <v>216.32</v>
      </c>
      <c r="J52" s="5">
        <f t="shared" si="7"/>
        <v>222.80959999999999</v>
      </c>
    </row>
    <row r="53" spans="1:11" x14ac:dyDescent="0.3">
      <c r="A53" s="3"/>
      <c r="B53" s="3" t="s">
        <v>57</v>
      </c>
      <c r="C53" s="5">
        <v>0</v>
      </c>
      <c r="D53" s="5">
        <v>500</v>
      </c>
      <c r="E53" s="5">
        <v>0</v>
      </c>
      <c r="F53" s="20">
        <v>500</v>
      </c>
      <c r="G53" s="21">
        <v>500</v>
      </c>
      <c r="H53" s="22">
        <f t="shared" si="8"/>
        <v>520</v>
      </c>
      <c r="I53" s="5">
        <f t="shared" si="8"/>
        <v>540.80000000000007</v>
      </c>
      <c r="J53" s="5">
        <f t="shared" si="7"/>
        <v>557.02400000000011</v>
      </c>
    </row>
    <row r="54" spans="1:11" x14ac:dyDescent="0.3">
      <c r="A54" s="3"/>
      <c r="B54" s="3" t="s">
        <v>96</v>
      </c>
      <c r="C54" s="5">
        <v>0</v>
      </c>
      <c r="D54" s="5">
        <v>0</v>
      </c>
      <c r="E54" s="5">
        <v>0</v>
      </c>
      <c r="F54" s="20">
        <v>0</v>
      </c>
      <c r="G54" s="21">
        <v>500</v>
      </c>
      <c r="H54" s="22">
        <f t="shared" si="8"/>
        <v>520</v>
      </c>
      <c r="I54" s="5">
        <f t="shared" si="8"/>
        <v>540.80000000000007</v>
      </c>
      <c r="J54" s="5">
        <f t="shared" si="7"/>
        <v>557.02400000000011</v>
      </c>
      <c r="K54" t="s">
        <v>97</v>
      </c>
    </row>
    <row r="55" spans="1:11" x14ac:dyDescent="0.3">
      <c r="A55" s="3"/>
      <c r="B55" s="3"/>
      <c r="C55" s="5"/>
      <c r="D55" s="5"/>
      <c r="E55" s="5"/>
      <c r="F55" s="20"/>
      <c r="G55" s="21"/>
      <c r="H55" s="22"/>
      <c r="I55" s="5"/>
      <c r="J55" s="5"/>
    </row>
    <row r="56" spans="1:11" x14ac:dyDescent="0.3">
      <c r="A56" s="3" t="s">
        <v>88</v>
      </c>
      <c r="B56" s="3"/>
      <c r="C56" s="5"/>
      <c r="D56" s="5"/>
      <c r="E56" s="5"/>
      <c r="F56" s="20"/>
      <c r="G56" s="21"/>
      <c r="H56" s="22"/>
      <c r="I56" s="5"/>
      <c r="J56" s="5"/>
    </row>
    <row r="57" spans="1:11" x14ac:dyDescent="0.3">
      <c r="A57" s="3"/>
      <c r="B57" s="3" t="s">
        <v>89</v>
      </c>
      <c r="C57" s="5">
        <v>0</v>
      </c>
      <c r="D57" s="5">
        <v>0</v>
      </c>
      <c r="E57" s="5">
        <v>0</v>
      </c>
      <c r="F57" s="20">
        <v>0</v>
      </c>
      <c r="G57" s="21">
        <v>1000</v>
      </c>
      <c r="H57" s="22">
        <f t="shared" si="8"/>
        <v>1040</v>
      </c>
      <c r="I57" s="5">
        <f t="shared" si="8"/>
        <v>1081.6000000000001</v>
      </c>
      <c r="J57" s="5">
        <f t="shared" si="7"/>
        <v>1114.0480000000002</v>
      </c>
    </row>
    <row r="58" spans="1:11" x14ac:dyDescent="0.3">
      <c r="A58" s="3"/>
      <c r="B58" s="3" t="s">
        <v>50</v>
      </c>
      <c r="C58" s="5">
        <v>0</v>
      </c>
      <c r="D58" s="5">
        <v>0</v>
      </c>
      <c r="E58" s="5">
        <v>0</v>
      </c>
      <c r="F58" s="20">
        <v>0</v>
      </c>
      <c r="G58" s="21">
        <v>600</v>
      </c>
      <c r="H58" s="22">
        <f t="shared" si="8"/>
        <v>624</v>
      </c>
      <c r="I58" s="5">
        <f t="shared" si="8"/>
        <v>648.96</v>
      </c>
      <c r="J58" s="5">
        <f t="shared" si="7"/>
        <v>668.42880000000002</v>
      </c>
    </row>
    <row r="59" spans="1:11" x14ac:dyDescent="0.3">
      <c r="A59" s="3"/>
      <c r="B59" s="3" t="s">
        <v>90</v>
      </c>
      <c r="C59" s="5">
        <v>0</v>
      </c>
      <c r="D59" s="5">
        <v>0</v>
      </c>
      <c r="E59" s="5">
        <v>0</v>
      </c>
      <c r="F59" s="20">
        <v>0</v>
      </c>
      <c r="G59" s="21">
        <v>750</v>
      </c>
      <c r="H59" s="22">
        <f t="shared" si="8"/>
        <v>780</v>
      </c>
      <c r="I59" s="5">
        <f t="shared" si="8"/>
        <v>811.2</v>
      </c>
      <c r="J59" s="5">
        <f t="shared" si="7"/>
        <v>835.53600000000006</v>
      </c>
    </row>
    <row r="60" spans="1:11" x14ac:dyDescent="0.3">
      <c r="A60" s="3"/>
      <c r="B60" s="3" t="s">
        <v>91</v>
      </c>
      <c r="C60" s="5">
        <v>0</v>
      </c>
      <c r="D60" s="5">
        <v>0</v>
      </c>
      <c r="E60" s="5">
        <v>0</v>
      </c>
      <c r="F60" s="20">
        <v>0</v>
      </c>
      <c r="G60" s="21">
        <v>1000</v>
      </c>
      <c r="H60" s="22">
        <f t="shared" si="8"/>
        <v>1040</v>
      </c>
      <c r="I60" s="5">
        <f t="shared" si="8"/>
        <v>1081.6000000000001</v>
      </c>
      <c r="J60" s="5">
        <f t="shared" si="7"/>
        <v>1114.0480000000002</v>
      </c>
      <c r="K60" t="s">
        <v>92</v>
      </c>
    </row>
    <row r="61" spans="1:11" x14ac:dyDescent="0.3">
      <c r="A61" s="3"/>
      <c r="B61" s="3" t="s">
        <v>93</v>
      </c>
      <c r="C61" s="5">
        <v>0</v>
      </c>
      <c r="D61" s="5">
        <v>0</v>
      </c>
      <c r="E61" s="5">
        <v>0</v>
      </c>
      <c r="F61" s="20">
        <v>0</v>
      </c>
      <c r="G61" s="21">
        <v>1000</v>
      </c>
      <c r="H61" s="22">
        <f t="shared" si="8"/>
        <v>1040</v>
      </c>
      <c r="I61" s="5">
        <f t="shared" si="8"/>
        <v>1081.6000000000001</v>
      </c>
      <c r="J61" s="5">
        <f t="shared" si="7"/>
        <v>1114.0480000000002</v>
      </c>
      <c r="K61" t="s">
        <v>94</v>
      </c>
    </row>
    <row r="62" spans="1:11" x14ac:dyDescent="0.3">
      <c r="A62" s="3"/>
      <c r="B62" s="3"/>
      <c r="C62" s="5"/>
      <c r="D62" s="5"/>
      <c r="E62" s="5"/>
      <c r="F62" s="20"/>
      <c r="G62" s="21"/>
      <c r="H62" s="22"/>
      <c r="I62" s="5"/>
      <c r="J62" s="5"/>
    </row>
    <row r="63" spans="1:11" x14ac:dyDescent="0.3">
      <c r="A63" s="3" t="s">
        <v>70</v>
      </c>
      <c r="B63" s="3"/>
      <c r="C63" s="5"/>
      <c r="D63" s="5"/>
      <c r="E63" s="5"/>
      <c r="F63" s="20"/>
      <c r="G63" s="21"/>
      <c r="H63" s="22"/>
      <c r="I63" s="5"/>
      <c r="J63" s="5"/>
    </row>
    <row r="64" spans="1:11" x14ac:dyDescent="0.3">
      <c r="A64" s="3"/>
      <c r="B64" s="3" t="s">
        <v>69</v>
      </c>
      <c r="C64" s="5">
        <v>0</v>
      </c>
      <c r="D64" s="5">
        <v>100</v>
      </c>
      <c r="E64" s="5">
        <v>0</v>
      </c>
      <c r="F64" s="20">
        <v>0</v>
      </c>
      <c r="G64" s="21">
        <v>0</v>
      </c>
      <c r="H64" s="22">
        <f t="shared" si="8"/>
        <v>0</v>
      </c>
      <c r="I64" s="5">
        <f t="shared" si="8"/>
        <v>0</v>
      </c>
      <c r="J64" s="5">
        <f t="shared" si="7"/>
        <v>0</v>
      </c>
    </row>
    <row r="65" spans="1:10" x14ac:dyDescent="0.3">
      <c r="A65" s="3"/>
      <c r="B65" s="3" t="s">
        <v>72</v>
      </c>
      <c r="C65" s="5">
        <v>0</v>
      </c>
      <c r="D65" s="5">
        <v>0</v>
      </c>
      <c r="E65" s="5">
        <v>0</v>
      </c>
      <c r="F65" s="20">
        <v>0</v>
      </c>
      <c r="G65" s="21">
        <v>0</v>
      </c>
      <c r="H65" s="22">
        <f t="shared" si="8"/>
        <v>0</v>
      </c>
      <c r="I65" s="5">
        <f t="shared" si="8"/>
        <v>0</v>
      </c>
      <c r="J65" s="5">
        <f t="shared" si="7"/>
        <v>0</v>
      </c>
    </row>
    <row r="66" spans="1:10" x14ac:dyDescent="0.3">
      <c r="A66" s="3"/>
      <c r="B66" s="3"/>
      <c r="C66" s="5"/>
      <c r="D66" s="5"/>
      <c r="E66" s="5"/>
      <c r="F66" s="20"/>
      <c r="G66" s="21"/>
      <c r="H66" s="22"/>
      <c r="I66" s="5"/>
      <c r="J66" s="5"/>
    </row>
    <row r="67" spans="1:10" x14ac:dyDescent="0.3">
      <c r="A67" s="3" t="s">
        <v>58</v>
      </c>
      <c r="B67" s="3"/>
      <c r="C67" s="5"/>
      <c r="D67" s="5"/>
      <c r="E67" s="5"/>
      <c r="F67" s="20"/>
      <c r="G67" s="21"/>
      <c r="H67" s="22"/>
      <c r="I67" s="5"/>
      <c r="J67" s="5"/>
    </row>
    <row r="68" spans="1:10" x14ac:dyDescent="0.3">
      <c r="A68" s="3"/>
      <c r="B68" s="9" t="s">
        <v>58</v>
      </c>
      <c r="C68" s="19">
        <v>256.94</v>
      </c>
      <c r="D68" s="19">
        <v>0</v>
      </c>
      <c r="E68" s="19">
        <v>0</v>
      </c>
      <c r="F68" s="23">
        <v>0</v>
      </c>
      <c r="G68" s="21">
        <v>0</v>
      </c>
      <c r="H68" s="22">
        <f t="shared" si="8"/>
        <v>0</v>
      </c>
      <c r="I68" s="5">
        <f t="shared" si="8"/>
        <v>0</v>
      </c>
      <c r="J68" s="5">
        <f t="shared" si="7"/>
        <v>0</v>
      </c>
    </row>
    <row r="69" spans="1:10" x14ac:dyDescent="0.3">
      <c r="A69" s="3"/>
      <c r="B69" s="9"/>
      <c r="C69" s="19"/>
      <c r="D69" s="19"/>
      <c r="E69" s="19"/>
      <c r="F69" s="23"/>
      <c r="G69" s="21"/>
      <c r="H69" s="22"/>
      <c r="I69" s="5"/>
      <c r="J69" s="5"/>
    </row>
    <row r="70" spans="1:10" x14ac:dyDescent="0.3">
      <c r="A70" s="3" t="s">
        <v>59</v>
      </c>
      <c r="B70" s="9"/>
      <c r="C70" s="19"/>
      <c r="D70" s="19"/>
      <c r="E70" s="19"/>
      <c r="F70" s="23"/>
      <c r="G70" s="21"/>
      <c r="H70" s="22"/>
      <c r="I70" s="5"/>
      <c r="J70" s="5"/>
    </row>
    <row r="71" spans="1:10" x14ac:dyDescent="0.3">
      <c r="A71" s="3"/>
      <c r="B71" s="9" t="s">
        <v>61</v>
      </c>
      <c r="C71" s="19">
        <v>2112.09</v>
      </c>
      <c r="D71" s="19"/>
      <c r="E71" s="19">
        <v>0</v>
      </c>
      <c r="F71" s="23">
        <v>0</v>
      </c>
      <c r="G71" s="21"/>
      <c r="H71" s="22"/>
      <c r="I71" s="5"/>
      <c r="J71" s="5"/>
    </row>
    <row r="72" spans="1:10" x14ac:dyDescent="0.3">
      <c r="A72" s="3"/>
      <c r="B72" s="9" t="s">
        <v>62</v>
      </c>
      <c r="C72" s="19">
        <v>999</v>
      </c>
      <c r="D72" s="19"/>
      <c r="E72" s="19">
        <v>0</v>
      </c>
      <c r="F72" s="23">
        <v>0</v>
      </c>
      <c r="G72" s="21"/>
      <c r="H72" s="22"/>
      <c r="I72" s="5"/>
      <c r="J72" s="5"/>
    </row>
    <row r="73" spans="1:10" x14ac:dyDescent="0.3">
      <c r="A73" s="3"/>
      <c r="B73" s="9" t="s">
        <v>65</v>
      </c>
      <c r="C73" s="19">
        <v>6</v>
      </c>
      <c r="D73" s="19"/>
      <c r="E73" s="19">
        <v>0</v>
      </c>
      <c r="F73" s="23">
        <v>0</v>
      </c>
      <c r="G73" s="21"/>
      <c r="H73" s="22"/>
      <c r="I73" s="5"/>
      <c r="J73" s="5"/>
    </row>
    <row r="74" spans="1:10" x14ac:dyDescent="0.3">
      <c r="A74" s="3"/>
      <c r="B74" s="9" t="s">
        <v>63</v>
      </c>
      <c r="C74" s="19">
        <v>1929.2</v>
      </c>
      <c r="D74" s="19"/>
      <c r="E74" s="19">
        <v>0</v>
      </c>
      <c r="F74" s="23">
        <v>0</v>
      </c>
      <c r="G74" s="21"/>
      <c r="H74" s="22"/>
      <c r="I74" s="5"/>
      <c r="J74" s="5"/>
    </row>
    <row r="75" spans="1:10" x14ac:dyDescent="0.3">
      <c r="A75" s="3"/>
      <c r="B75" s="9" t="s">
        <v>60</v>
      </c>
      <c r="C75" s="19">
        <v>0</v>
      </c>
      <c r="D75" s="19"/>
      <c r="E75" s="19">
        <v>25904</v>
      </c>
      <c r="F75" s="23">
        <v>25904</v>
      </c>
      <c r="G75" s="21"/>
      <c r="H75" s="22"/>
      <c r="I75" s="5"/>
      <c r="J75" s="5"/>
    </row>
    <row r="76" spans="1:10" x14ac:dyDescent="0.3">
      <c r="A76" s="3"/>
      <c r="B76" s="9" t="s">
        <v>2</v>
      </c>
      <c r="C76" s="19">
        <v>0</v>
      </c>
      <c r="D76" s="19"/>
      <c r="E76" s="19">
        <v>195</v>
      </c>
      <c r="F76" s="23">
        <v>195</v>
      </c>
      <c r="G76" s="21"/>
      <c r="H76" s="22"/>
      <c r="I76" s="5"/>
      <c r="J76" s="5"/>
    </row>
    <row r="77" spans="1:10" x14ac:dyDescent="0.3">
      <c r="A77" s="3"/>
      <c r="B77" s="9" t="s">
        <v>52</v>
      </c>
      <c r="C77" s="19">
        <v>0</v>
      </c>
      <c r="D77" s="19"/>
      <c r="E77" s="19">
        <v>950</v>
      </c>
      <c r="F77" s="23">
        <v>950</v>
      </c>
      <c r="G77" s="21"/>
      <c r="H77" s="22"/>
      <c r="I77" s="5"/>
      <c r="J77" s="5"/>
    </row>
    <row r="78" spans="1:10" x14ac:dyDescent="0.3">
      <c r="A78" s="3"/>
      <c r="B78" s="3"/>
      <c r="C78" s="3"/>
      <c r="D78" s="3"/>
      <c r="E78" s="3"/>
      <c r="F78" s="25"/>
      <c r="G78" s="21"/>
      <c r="H78" s="35"/>
      <c r="I78" s="36"/>
      <c r="J78" s="36"/>
    </row>
    <row r="79" spans="1:10" ht="18" x14ac:dyDescent="0.35">
      <c r="A79" s="3"/>
      <c r="B79" s="10" t="s">
        <v>6</v>
      </c>
      <c r="C79" s="18">
        <f>SUM(C10:C78)</f>
        <v>20517.79</v>
      </c>
      <c r="D79" s="18">
        <f>SUM(D10:D78)</f>
        <v>17332.580000000002</v>
      </c>
      <c r="E79" s="18">
        <f>SUM(E10:E78)</f>
        <v>36051.57</v>
      </c>
      <c r="F79" s="34">
        <f>SUM(F10:F78)</f>
        <v>48591.607600000003</v>
      </c>
      <c r="G79" s="38">
        <f>SUM(G9:G78)</f>
        <v>25917.124199999998</v>
      </c>
      <c r="H79" s="37">
        <f>SUM(H9:H78)</f>
        <v>26591.666683999996</v>
      </c>
      <c r="I79" s="18">
        <f>SUM(I9:I78)</f>
        <v>27401.580017679989</v>
      </c>
      <c r="J79" s="18">
        <f>SUM(J9:J78)</f>
        <v>28163.811618033607</v>
      </c>
    </row>
    <row r="80" spans="1:10" x14ac:dyDescent="0.3">
      <c r="A80" s="4"/>
      <c r="B80" s="4"/>
      <c r="C80" s="4"/>
      <c r="D80" s="4"/>
      <c r="E80" s="4"/>
      <c r="F80" s="4"/>
    </row>
    <row r="81" spans="1:7" x14ac:dyDescent="0.3">
      <c r="A81" s="4"/>
      <c r="B81" s="4"/>
      <c r="C81" s="4"/>
      <c r="D81" s="4"/>
      <c r="E81" s="4"/>
      <c r="F81" s="4"/>
    </row>
    <row r="82" spans="1:7" x14ac:dyDescent="0.3">
      <c r="A82" s="4"/>
      <c r="B82" s="4" t="s">
        <v>29</v>
      </c>
      <c r="D82" s="4"/>
      <c r="E82" s="4"/>
      <c r="G82" s="11">
        <f>G79</f>
        <v>25917.124199999998</v>
      </c>
    </row>
    <row r="83" spans="1:7" x14ac:dyDescent="0.3">
      <c r="A83" s="4"/>
      <c r="B83" s="4" t="s">
        <v>35</v>
      </c>
      <c r="D83" s="4"/>
      <c r="E83" s="4"/>
      <c r="F83" s="4"/>
      <c r="G83" s="4">
        <v>0</v>
      </c>
    </row>
    <row r="84" spans="1:7" x14ac:dyDescent="0.3">
      <c r="A84" s="4"/>
      <c r="B84" s="4" t="s">
        <v>30</v>
      </c>
      <c r="D84" s="4"/>
      <c r="E84" s="4"/>
      <c r="F84" s="4"/>
      <c r="G84" s="11">
        <f>G82-G83</f>
        <v>25917.124199999998</v>
      </c>
    </row>
    <row r="85" spans="1:7" x14ac:dyDescent="0.3">
      <c r="A85" s="4"/>
      <c r="B85" s="4"/>
      <c r="C85" s="4"/>
      <c r="D85" s="4"/>
      <c r="E85" s="4"/>
      <c r="F85" s="4"/>
    </row>
    <row r="86" spans="1:7" x14ac:dyDescent="0.3">
      <c r="A86" s="4"/>
      <c r="B86" s="4"/>
      <c r="C86" s="4"/>
      <c r="D86" s="4"/>
      <c r="E86" s="4"/>
      <c r="F86" s="4"/>
    </row>
    <row r="87" spans="1:7" x14ac:dyDescent="0.3">
      <c r="A87" s="4" t="s">
        <v>59</v>
      </c>
      <c r="B87" s="4"/>
      <c r="C87" s="4"/>
      <c r="D87" s="4"/>
      <c r="E87" s="4" t="s">
        <v>95</v>
      </c>
      <c r="F87" s="4"/>
    </row>
    <row r="88" spans="1:7" x14ac:dyDescent="0.3">
      <c r="A88" s="4"/>
      <c r="B88" s="4" t="s">
        <v>60</v>
      </c>
      <c r="C88" s="4"/>
      <c r="E88">
        <v>15651.97</v>
      </c>
      <c r="F88" s="4"/>
    </row>
    <row r="89" spans="1:7" x14ac:dyDescent="0.3">
      <c r="A89" s="4"/>
      <c r="B89" s="4" t="s">
        <v>55</v>
      </c>
      <c r="C89" s="4"/>
      <c r="E89">
        <v>445</v>
      </c>
      <c r="F89" s="4"/>
    </row>
    <row r="90" spans="1:7" x14ac:dyDescent="0.3">
      <c r="A90" s="4"/>
      <c r="B90" s="4" t="s">
        <v>37</v>
      </c>
      <c r="C90" s="4"/>
      <c r="E90">
        <v>231.32</v>
      </c>
      <c r="F90" s="4"/>
    </row>
    <row r="91" spans="1:7" x14ac:dyDescent="0.3">
      <c r="A91" s="4"/>
      <c r="B91" s="4" t="s">
        <v>52</v>
      </c>
      <c r="C91" s="4"/>
      <c r="E91">
        <v>22.05</v>
      </c>
      <c r="F91" s="4"/>
    </row>
    <row r="92" spans="1:7" x14ac:dyDescent="0.3">
      <c r="A92" s="4"/>
      <c r="B92" s="4" t="s">
        <v>64</v>
      </c>
      <c r="C92" s="4"/>
      <c r="E92">
        <v>100</v>
      </c>
      <c r="F92" s="4"/>
    </row>
    <row r="93" spans="1:7" x14ac:dyDescent="0.3">
      <c r="A93" s="4"/>
      <c r="B93" s="4" t="s">
        <v>65</v>
      </c>
      <c r="C93" s="4"/>
      <c r="E93">
        <v>994</v>
      </c>
      <c r="F93" s="4"/>
    </row>
    <row r="94" spans="1:7" x14ac:dyDescent="0.3">
      <c r="A94" s="4"/>
      <c r="B94" s="4" t="s">
        <v>66</v>
      </c>
      <c r="C94" s="4"/>
      <c r="E94">
        <v>1000</v>
      </c>
      <c r="F94" s="4"/>
    </row>
    <row r="95" spans="1:7" x14ac:dyDescent="0.3">
      <c r="A95" s="4"/>
      <c r="B95" s="4" t="s">
        <v>67</v>
      </c>
      <c r="C95" s="4"/>
      <c r="E95">
        <v>1000</v>
      </c>
      <c r="F95" s="4"/>
    </row>
    <row r="96" spans="1:7" ht="15" thickBot="1" x14ac:dyDescent="0.35">
      <c r="A96" s="4"/>
      <c r="B96" s="4"/>
      <c r="C96" s="4"/>
      <c r="D96" s="41"/>
      <c r="E96" s="41">
        <f>SUM(E88:E95)</f>
        <v>19444.339999999997</v>
      </c>
      <c r="F96" s="4"/>
    </row>
    <row r="97" spans="1:7" ht="15" thickTop="1" x14ac:dyDescent="0.3">
      <c r="A97" s="4"/>
      <c r="B97" s="4"/>
      <c r="C97" s="4"/>
      <c r="D97" s="4"/>
      <c r="E97" s="4"/>
      <c r="F97" s="4"/>
    </row>
    <row r="98" spans="1:7" x14ac:dyDescent="0.3">
      <c r="A98" s="4"/>
      <c r="B98" s="4"/>
      <c r="C98" s="4"/>
      <c r="D98" s="4"/>
      <c r="E98" s="4"/>
      <c r="F98" s="4"/>
    </row>
    <row r="99" spans="1:7" x14ac:dyDescent="0.3">
      <c r="A99" s="4"/>
      <c r="B99" t="s">
        <v>84</v>
      </c>
    </row>
    <row r="100" spans="1:7" x14ac:dyDescent="0.3">
      <c r="A100" s="4"/>
      <c r="B100" s="4"/>
      <c r="C100" s="4"/>
      <c r="D100" s="4"/>
      <c r="E100" s="4"/>
      <c r="F100" s="4"/>
    </row>
    <row r="101" spans="1:7" x14ac:dyDescent="0.3">
      <c r="A101" s="4">
        <v>1</v>
      </c>
      <c r="B101" s="4" t="s">
        <v>12</v>
      </c>
      <c r="C101" s="11">
        <f>G84</f>
        <v>25917.124199999998</v>
      </c>
      <c r="D101" s="4"/>
      <c r="E101" s="4"/>
      <c r="F101" s="4"/>
    </row>
    <row r="102" spans="1:7" x14ac:dyDescent="0.3">
      <c r="A102" s="4">
        <v>2</v>
      </c>
      <c r="B102" s="4" t="s">
        <v>13</v>
      </c>
      <c r="C102" s="4">
        <v>0</v>
      </c>
      <c r="D102" s="4"/>
      <c r="E102" s="4"/>
      <c r="F102" s="4"/>
    </row>
    <row r="103" spans="1:7" x14ac:dyDescent="0.3">
      <c r="A103" s="4">
        <v>3</v>
      </c>
      <c r="B103" s="4" t="s">
        <v>14</v>
      </c>
      <c r="C103" s="11">
        <f>C101+C102</f>
        <v>25917.124199999998</v>
      </c>
      <c r="D103" s="4"/>
      <c r="E103" s="4"/>
      <c r="F103" s="4"/>
    </row>
    <row r="104" spans="1:7" x14ac:dyDescent="0.3">
      <c r="A104" s="4">
        <v>4</v>
      </c>
      <c r="B104" s="4" t="s">
        <v>73</v>
      </c>
      <c r="C104" s="12">
        <f>ROUNDUP(C103,0)</f>
        <v>25918</v>
      </c>
      <c r="D104" s="4" t="s">
        <v>24</v>
      </c>
      <c r="E104" s="4"/>
      <c r="F104" s="4"/>
    </row>
    <row r="105" spans="1:7" x14ac:dyDescent="0.3">
      <c r="A105" s="4">
        <v>5</v>
      </c>
      <c r="B105" s="4" t="s">
        <v>15</v>
      </c>
      <c r="C105" s="4">
        <v>0</v>
      </c>
      <c r="D105" s="4"/>
      <c r="E105" s="4"/>
      <c r="F105" s="4"/>
    </row>
    <row r="106" spans="1:7" x14ac:dyDescent="0.3">
      <c r="A106" s="4">
        <v>6</v>
      </c>
      <c r="B106" s="4" t="s">
        <v>74</v>
      </c>
      <c r="C106" s="11" t="e">
        <f>(C104/C105)</f>
        <v>#DIV/0!</v>
      </c>
      <c r="D106" s="4"/>
      <c r="E106" s="4"/>
      <c r="F106" s="4"/>
    </row>
    <row r="107" spans="1:7" x14ac:dyDescent="0.3">
      <c r="A107" s="4">
        <v>7</v>
      </c>
      <c r="B107" s="4" t="s">
        <v>16</v>
      </c>
      <c r="C107" s="13">
        <v>0</v>
      </c>
      <c r="D107" s="4"/>
      <c r="E107" s="4"/>
      <c r="F107" s="4"/>
    </row>
    <row r="108" spans="1:7" ht="20.100000000000001" customHeight="1" x14ac:dyDescent="0.3">
      <c r="A108" s="4">
        <v>8</v>
      </c>
      <c r="B108" s="4" t="s">
        <v>75</v>
      </c>
      <c r="C108" s="11" t="e">
        <f>(C106-C107)/C107*100</f>
        <v>#DIV/0!</v>
      </c>
      <c r="D108" s="4"/>
      <c r="E108" s="4"/>
      <c r="F108" s="4"/>
    </row>
    <row r="109" spans="1:7" ht="20.100000000000001" customHeight="1" x14ac:dyDescent="0.3"/>
    <row r="110" spans="1:7" ht="20.100000000000001" customHeight="1" x14ac:dyDescent="0.3"/>
    <row r="111" spans="1:7" ht="20.100000000000001" customHeight="1" x14ac:dyDescent="0.3">
      <c r="D111" t="s">
        <v>17</v>
      </c>
      <c r="E111" t="s">
        <v>18</v>
      </c>
      <c r="G111" s="14"/>
    </row>
    <row r="112" spans="1:7" ht="20.100000000000001" customHeight="1" x14ac:dyDescent="0.3">
      <c r="B112" t="s">
        <v>19</v>
      </c>
      <c r="C112">
        <v>14738</v>
      </c>
      <c r="E112" s="15"/>
      <c r="F112" s="15"/>
      <c r="G112" s="16"/>
    </row>
    <row r="113" spans="1:6" ht="20.100000000000001" customHeight="1" x14ac:dyDescent="0.3">
      <c r="B113" t="s">
        <v>25</v>
      </c>
      <c r="C113" s="39">
        <v>14916</v>
      </c>
      <c r="D113">
        <f t="shared" ref="D113:D117" si="9">C113-C112</f>
        <v>178</v>
      </c>
      <c r="E113" s="15">
        <f t="shared" ref="E113:E115" si="10">D113/C113</f>
        <v>1.1933494234379191E-2</v>
      </c>
    </row>
    <row r="114" spans="1:6" ht="20.100000000000001" customHeight="1" x14ac:dyDescent="0.3">
      <c r="B114" t="s">
        <v>26</v>
      </c>
      <c r="C114" s="39">
        <v>14916</v>
      </c>
      <c r="D114">
        <f t="shared" si="9"/>
        <v>0</v>
      </c>
      <c r="E114" s="15">
        <f t="shared" si="10"/>
        <v>0</v>
      </c>
    </row>
    <row r="115" spans="1:6" ht="20.100000000000001" customHeight="1" x14ac:dyDescent="0.3">
      <c r="B115" t="s">
        <v>33</v>
      </c>
      <c r="C115" s="39">
        <v>14980</v>
      </c>
      <c r="D115">
        <f t="shared" si="9"/>
        <v>64</v>
      </c>
      <c r="E115" s="15">
        <f t="shared" si="10"/>
        <v>4.2723631508678238E-3</v>
      </c>
    </row>
    <row r="116" spans="1:6" ht="19.2" customHeight="1" x14ac:dyDescent="0.3">
      <c r="B116" t="s">
        <v>32</v>
      </c>
      <c r="C116" s="39">
        <v>18859</v>
      </c>
      <c r="D116">
        <f t="shared" si="9"/>
        <v>3879</v>
      </c>
      <c r="E116" s="15">
        <f>D116/C116</f>
        <v>0.20568428866854022</v>
      </c>
    </row>
    <row r="117" spans="1:6" x14ac:dyDescent="0.3">
      <c r="B117" t="s">
        <v>78</v>
      </c>
      <c r="C117" s="39">
        <f>C104</f>
        <v>25918</v>
      </c>
      <c r="D117">
        <f t="shared" si="9"/>
        <v>7059</v>
      </c>
      <c r="E117" s="15">
        <f>D117/C117</f>
        <v>0.27235897831622813</v>
      </c>
      <c r="F117" s="2"/>
    </row>
    <row r="119" spans="1:6" x14ac:dyDescent="0.3">
      <c r="A119" s="1"/>
    </row>
    <row r="120" spans="1:6" x14ac:dyDescent="0.3">
      <c r="A120" s="1"/>
    </row>
    <row r="121" spans="1:6" x14ac:dyDescent="0.3">
      <c r="A121" s="1"/>
    </row>
    <row r="122" spans="1:6" x14ac:dyDescent="0.3">
      <c r="A122" s="1"/>
    </row>
  </sheetData>
  <pageMargins left="0.23622047244094491" right="0.23622047244094491" top="0.86614173228346458" bottom="0.39370078740157483" header="0.19685039370078741" footer="0.31496062992125984"/>
  <pageSetup paperSize="9" scale="53" fitToHeight="0" orientation="portrait" r:id="rId1"/>
  <headerFooter>
    <oddHeader xml:space="preserve">&amp;CChadlington Parish Council
Budget 2024-2025
Draft - September 2023
</oddHeader>
  </headerFooter>
  <rowBreaks count="1" manualBreakCount="1">
    <brk id="8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Ogilvie</dc:creator>
  <cp:lastModifiedBy>Parish Clerk</cp:lastModifiedBy>
  <cp:lastPrinted>2023-09-06T12:30:10Z</cp:lastPrinted>
  <dcterms:created xsi:type="dcterms:W3CDTF">2015-10-11T22:51:41Z</dcterms:created>
  <dcterms:modified xsi:type="dcterms:W3CDTF">2023-09-08T08:44:35Z</dcterms:modified>
</cp:coreProperties>
</file>